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<sst xmlns="http://schemas.openxmlformats.org/spreadsheetml/2006/main" count="163" uniqueCount="112">
  <si>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</si>
  <si>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</si>
  <si>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</si>
  <si>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</si>
  <si>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</si>
  <si>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</si>
  <si>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</si>
  <si>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</si>
  <si>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</si>
  <si>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</si>
  <si>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</si>
  <si>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</si>
  <si>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</si>
  <si>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</si>
  <si>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</si>
  <si>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</si>
  <si>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</si>
  <si>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</si>
  <si>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</si>
  <si>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</si>
  <si>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</si>
  <si>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</si>
  <si>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</si>
  <si>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</si>
  <si>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</si>
  <si>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</si>
  <si>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</si>
  <si>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</si>
  <si>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</si>
  <si>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</si>
  <si>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</si>
  <si>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</si>
  <si>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</si>
  <si>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</si>
  <si>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</si>
  <si>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</si>
  <si>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</si>
  <si>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</si>
  <si>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</si>
  <si>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</si>
  <si>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</si>
  <si>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</si>
  <si>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</si>
  <si>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</si>
  <si>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</si>
  <si>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</si>
  <si>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</si>
  <si>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</si>
  <si>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</si>
  <si>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</si>
  <si>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</si>
  <si>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</si>
  <si>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</si>
  <si>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</si>
  <si>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</si>
  <si>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</si>
  <si>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</si>
  <si>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</si>
  <si>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</si>
  <si>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</si>
  <si>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</si>
  <si>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</si>
  <si>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</si>
  <si>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</si>
  <si>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</si>
  <si>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</si>
  <si>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</si>
  <si>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</si>
  <si>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</si>
  <si>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</si>
  <si>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</si>
  <si>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</si>
  <si>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</si>
  <si>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</si>
  <si>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</si>
  <si>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</si>
  <si>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</si>
  <si>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</si>
  <si>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</si>
  <si>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</si>
  <si>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</si>
  <si>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</si>
  <si>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</si>
  <si>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</si>
  <si>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</si>
  <si>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</si>
  <si>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</si>
  <si>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</si>
  <si>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</si>
  <si>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</si>
  <si>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</si>
  <si>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</si>
  <si>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</si>
  <si>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</si>
  <si>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</si>
  <si>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</si>
  <si>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</si>
  <si>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</si>
  <si>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</si>
  <si>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</si>
  <si>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</si>
  <si>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</si>
  <si>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</si>
  <si>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</si>
  <si>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</si>
  <si>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</si>
  <si>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</si>
  <si>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</si>
  <si>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</si>
  <si>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</si>
  <si>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</si>
  <si>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25.04.2017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</si>
</sst>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7030476"/>
        <c:axId val="64838829"/>
      </c:bar3D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46678550"/>
        <c:axId val="17453767"/>
      </c:bar3D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2866176"/>
        <c:axId val="4468993"/>
      </c:bar3D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40220938"/>
        <c:axId val="26444123"/>
      </c:bar3D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36670516"/>
        <c:axId val="61599189"/>
      </c:bar3D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99189"/>
        <c:crosses val="autoZero"/>
        <c:auto val="1"/>
        <c:lblOffset val="100"/>
        <c:tickLblSkip val="2"/>
        <c:noMultiLvlLbl val="0"/>
      </c:catAx>
      <c:valAx>
        <c:axId val="61599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7521790"/>
        <c:axId val="23478383"/>
      </c:bar3D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9978856"/>
        <c:axId val="22700841"/>
      </c:bar3D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8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980978"/>
        <c:axId val="26828803"/>
      </c:bar3D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0132636"/>
        <c:axId val="25649405"/>
      </c:bar3D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9" sqref="B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</f>
        <v>183153.50000000006</v>
      </c>
      <c r="E6" s="3">
        <f>D6/D151*100</f>
        <v>38.51439273121232</v>
      </c>
      <c r="F6" s="3">
        <f>D6/B6*100</f>
        <v>83.07505641421074</v>
      </c>
      <c r="G6" s="3">
        <f aca="true" t="shared" si="0" ref="G6:G43">D6/C6*100</f>
        <v>29.273979230336835</v>
      </c>
      <c r="H6" s="47">
        <f>B6-D6</f>
        <v>37313.99999999994</v>
      </c>
      <c r="I6" s="47">
        <f aca="true" t="shared" si="1" ref="I6:I43">C6-D6</f>
        <v>442499.39999999985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</f>
        <v>61247.299999999996</v>
      </c>
      <c r="E7" s="95">
        <f>D7/D6*100</f>
        <v>33.44042019399027</v>
      </c>
      <c r="F7" s="95">
        <f>D7/B7*100</f>
        <v>81.74110217220706</v>
      </c>
      <c r="G7" s="95">
        <f>D7/C7*100</f>
        <v>25.170002609576525</v>
      </c>
      <c r="H7" s="105">
        <f>B7-D7</f>
        <v>13681.099999999999</v>
      </c>
      <c r="I7" s="105">
        <f t="shared" si="1"/>
        <v>182087.2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</f>
        <v>129811.00000000001</v>
      </c>
      <c r="E8" s="1">
        <f>D8/D6*100</f>
        <v>70.87552244428852</v>
      </c>
      <c r="F8" s="1">
        <f>D8/B8*100</f>
        <v>84.0773679407389</v>
      </c>
      <c r="G8" s="1">
        <f t="shared" si="0"/>
        <v>26.610495536457396</v>
      </c>
      <c r="H8" s="44">
        <f>B8-D8</f>
        <v>24583.699999999997</v>
      </c>
      <c r="I8" s="44">
        <f t="shared" si="1"/>
        <v>358007.8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2.5+4.3+3.3+7+0.4+1.3+1.6</f>
        <v>20.400000000000002</v>
      </c>
      <c r="E9" s="12">
        <f>D9/D6*100</f>
        <v>0.011138198287229015</v>
      </c>
      <c r="F9" s="120">
        <f>D9/B9*100</f>
        <v>53.825857519788926</v>
      </c>
      <c r="G9" s="1">
        <f t="shared" si="0"/>
        <v>22.054054054054056</v>
      </c>
      <c r="H9" s="44">
        <f aca="true" t="shared" si="2" ref="H9:H43">B9-D9</f>
        <v>17.499999999999996</v>
      </c>
      <c r="I9" s="44">
        <f t="shared" si="1"/>
        <v>72.1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</f>
        <v>9655.400000000001</v>
      </c>
      <c r="E10" s="1">
        <f>D10/D6*100</f>
        <v>5.271752928554463</v>
      </c>
      <c r="F10" s="1">
        <f aca="true" t="shared" si="3" ref="F10:F41">D10/B10*100</f>
        <v>84.54371924417282</v>
      </c>
      <c r="G10" s="1">
        <f t="shared" si="0"/>
        <v>35.15976913132932</v>
      </c>
      <c r="H10" s="44">
        <f t="shared" si="2"/>
        <v>1765.199999999999</v>
      </c>
      <c r="I10" s="44">
        <f t="shared" si="1"/>
        <v>17806.1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</f>
        <v>37291.600000000006</v>
      </c>
      <c r="E11" s="1">
        <f>D11/D6*100</f>
        <v>20.36084486509949</v>
      </c>
      <c r="F11" s="1">
        <f t="shared" si="3"/>
        <v>84.08743455261272</v>
      </c>
      <c r="G11" s="1">
        <f t="shared" si="0"/>
        <v>46.09563599730534</v>
      </c>
      <c r="H11" s="44">
        <f t="shared" si="2"/>
        <v>7057</v>
      </c>
      <c r="I11" s="44">
        <f t="shared" si="1"/>
        <v>43608.899999999994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276.3+3.4+1.2+766.5+1.2+207.2+488.1+284.1+207.8+0.1+1.2+2.8+9+434.7+164.8+490.2+0.8+3.6+1.2+150.2+3.6+534.8+237.6</f>
        <v>4270.4</v>
      </c>
      <c r="E12" s="1">
        <f>D12/D6*100</f>
        <v>2.3315961747932734</v>
      </c>
      <c r="F12" s="1">
        <f t="shared" si="3"/>
        <v>89.8086225026288</v>
      </c>
      <c r="G12" s="1">
        <f t="shared" si="0"/>
        <v>30.404260469619942</v>
      </c>
      <c r="H12" s="44">
        <f t="shared" si="2"/>
        <v>484.60000000000036</v>
      </c>
      <c r="I12" s="44">
        <f t="shared" si="1"/>
        <v>9775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2104.7000000000353</v>
      </c>
      <c r="E13" s="1">
        <f>D13/D6*100</f>
        <v>1.1491453889770247</v>
      </c>
      <c r="F13" s="1">
        <f t="shared" si="3"/>
        <v>38.192970040104505</v>
      </c>
      <c r="G13" s="1">
        <f t="shared" si="0"/>
        <v>13.725528557081859</v>
      </c>
      <c r="H13" s="44">
        <f t="shared" si="2"/>
        <v>3405.9999999999545</v>
      </c>
      <c r="I13" s="44">
        <f t="shared" si="1"/>
        <v>13229.499999999884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7750.2+16091.8+509.8+21.4+337.2+206.3+9326.4+708.9+873+242.1+3327.1+2.3+17653.4+33.8-2.1+533.8+30.7+490.1+11915.5+3423.1+24.3+167.7+3429.8+14147.8+57.6+1.8+36.5+3469.9+24.5+9514.8+2039.4+634+1548</f>
        <v>108570.90000000002</v>
      </c>
      <c r="E18" s="3">
        <f>D18/D151*100</f>
        <v>22.830807392603358</v>
      </c>
      <c r="F18" s="3">
        <f>D18/B18*100</f>
        <v>77.45802518988012</v>
      </c>
      <c r="G18" s="3">
        <f t="shared" si="0"/>
        <v>31.418054596990192</v>
      </c>
      <c r="H18" s="47">
        <f>B18-D18</f>
        <v>31596.49999999997</v>
      </c>
      <c r="I18" s="47">
        <f t="shared" si="1"/>
        <v>236997.59999999992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</f>
        <v>66738.8</v>
      </c>
      <c r="E19" s="95">
        <f>D19/D18*100</f>
        <v>61.47024663146385</v>
      </c>
      <c r="F19" s="95">
        <f t="shared" si="3"/>
        <v>82.74673513997394</v>
      </c>
      <c r="G19" s="95">
        <f t="shared" si="0"/>
        <v>27.865247353401074</v>
      </c>
      <c r="H19" s="105">
        <f t="shared" si="2"/>
        <v>13915.5</v>
      </c>
      <c r="I19" s="105">
        <f t="shared" si="1"/>
        <v>172766.7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108570.90000000002</v>
      </c>
      <c r="E25" s="1">
        <f>D25/D18*100</f>
        <v>100</v>
      </c>
      <c r="F25" s="1">
        <f t="shared" si="3"/>
        <v>77.45802518988012</v>
      </c>
      <c r="G25" s="1">
        <f t="shared" si="0"/>
        <v>31.418054596990192</v>
      </c>
      <c r="H25" s="44">
        <f t="shared" si="2"/>
        <v>31596.49999999997</v>
      </c>
      <c r="I25" s="44">
        <f t="shared" si="1"/>
        <v>236997.59999999992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1839.2+34.8+165.7+1873.2+1.3+5.1+223.7+77.9+1834.7+29.7+171.2+8.4+128.8+239.3+79.6+50.8+1967+148.5+65.1+168.2+2+195+1854.2+111.8+11.9+51+73.3+98+192+131.2+1842+37.2+0.2+0.1+1.5+37.1+157.3+17.7+6.8+2135.6+67.4+59.6+135+57.6+27.2</f>
        <v>16414.9</v>
      </c>
      <c r="E33" s="3">
        <f>D33/D151*100</f>
        <v>3.451803570467269</v>
      </c>
      <c r="F33" s="3">
        <f>D33/B33*100</f>
        <v>82.72013061948508</v>
      </c>
      <c r="G33" s="3">
        <f t="shared" si="0"/>
        <v>24.389443013938397</v>
      </c>
      <c r="H33" s="47">
        <f t="shared" si="2"/>
        <v>3429</v>
      </c>
      <c r="I33" s="47">
        <f t="shared" si="1"/>
        <v>50888.4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79.98647570195371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5.4+1.2+41.8+16.1+2.9+29.7+160.9+0.8+93.4+46.9+11.2+0.1+15.2+184.7+9.2+183.2+0.9+11.9+0.1+174+0.1+59.2+12.8+2+8.2</f>
        <v>1071.9</v>
      </c>
      <c r="E36" s="1">
        <f>D36/D33*100</f>
        <v>6.530042826943813</v>
      </c>
      <c r="F36" s="1">
        <f t="shared" si="3"/>
        <v>67.39813883299799</v>
      </c>
      <c r="G36" s="1">
        <f t="shared" si="0"/>
        <v>36.39357620615897</v>
      </c>
      <c r="H36" s="44">
        <f t="shared" si="2"/>
        <v>518.5</v>
      </c>
      <c r="I36" s="44">
        <f t="shared" si="1"/>
        <v>1873.4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7.4+12.3+6.1+3.3+9.3</f>
        <v>38.400000000000006</v>
      </c>
      <c r="E37" s="17">
        <f>D37/D33*100</f>
        <v>0.23393380404388694</v>
      </c>
      <c r="F37" s="17">
        <f t="shared" si="3"/>
        <v>27.625899280575545</v>
      </c>
      <c r="G37" s="17">
        <f t="shared" si="0"/>
        <v>4.485457306389441</v>
      </c>
      <c r="H37" s="53">
        <f t="shared" si="2"/>
        <v>100.6</v>
      </c>
      <c r="I37" s="53">
        <f t="shared" si="1"/>
        <v>817.7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0.12427733339831493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2154.5000000000005</v>
      </c>
      <c r="E39" s="1">
        <f>D39/D33*100</f>
        <v>13.125270333660275</v>
      </c>
      <c r="F39" s="1">
        <f t="shared" si="3"/>
        <v>72.72082897357139</v>
      </c>
      <c r="G39" s="1">
        <f t="shared" si="0"/>
        <v>27.323339927966316</v>
      </c>
      <c r="H39" s="44">
        <f>B39-D39</f>
        <v>808.2000000000012</v>
      </c>
      <c r="I39" s="44">
        <f t="shared" si="1"/>
        <v>5730.700000000001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29.1+22+50.2+8.1+0.6+111.5+89.2+3+14.7+7.1+8.4+11.5+17.6+100.3+27.2+6.2-0.1+30.1+12.7+5+6.1+5+7.2</f>
        <v>572.7</v>
      </c>
      <c r="E43" s="3">
        <f>D43/D151*100</f>
        <v>0.12043009124677001</v>
      </c>
      <c r="F43" s="3">
        <f>D43/B43*100</f>
        <v>79.38730246742446</v>
      </c>
      <c r="G43" s="3">
        <f t="shared" si="0"/>
        <v>36.313486779532056</v>
      </c>
      <c r="H43" s="47">
        <f t="shared" si="2"/>
        <v>148.69999999999993</v>
      </c>
      <c r="I43" s="47">
        <f t="shared" si="1"/>
        <v>1004.3999999999999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</f>
        <v>3244.4</v>
      </c>
      <c r="E45" s="3">
        <f>D45/D151*100</f>
        <v>0.6822479274332471</v>
      </c>
      <c r="F45" s="3">
        <f>D45/B45*100</f>
        <v>80.48822843533702</v>
      </c>
      <c r="G45" s="3">
        <f aca="true" t="shared" si="4" ref="G45:G76">D45/C45*100</f>
        <v>27.52290464879539</v>
      </c>
      <c r="H45" s="47">
        <f>B45-D45</f>
        <v>786.5</v>
      </c>
      <c r="I45" s="47">
        <f aca="true" t="shared" si="5" ref="I45:I77">C45-D45</f>
        <v>8543.6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85.07890519048206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0.012328936012822094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0.5640488225866108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</f>
        <v>401.79999999999995</v>
      </c>
      <c r="E49" s="1">
        <f>D49/D45*100</f>
        <v>12.384416224879791</v>
      </c>
      <c r="F49" s="1">
        <f t="shared" si="6"/>
        <v>75.88290840415486</v>
      </c>
      <c r="G49" s="1">
        <f t="shared" si="4"/>
        <v>46.445497630331744</v>
      </c>
      <c r="H49" s="44">
        <f t="shared" si="7"/>
        <v>127.70000000000005</v>
      </c>
      <c r="I49" s="44">
        <f t="shared" si="5"/>
        <v>463.30000000000007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63.59999999999996</v>
      </c>
      <c r="E50" s="1">
        <f>D50/D45*100</f>
        <v>1.9603008260387116</v>
      </c>
      <c r="F50" s="1">
        <f t="shared" si="6"/>
        <v>65.16393442622935</v>
      </c>
      <c r="G50" s="1">
        <f t="shared" si="4"/>
        <v>20.03149606299216</v>
      </c>
      <c r="H50" s="44">
        <f t="shared" si="7"/>
        <v>34.00000000000022</v>
      </c>
      <c r="I50" s="44">
        <f t="shared" si="5"/>
        <v>253.8999999999993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475.9+7.8+935.8+30.7-0.1+8+35.8+34+6+454.4+67.8+74.7+41.8+81.6+68+973+34+4.9+131.2+59.3+568.8+113.2+131.2+51.5+32.5+2.5+9+29.3+48.7+24.6+895.5+47.8+195.2+85.2+498.7+48.5+15.2+20.1</f>
        <v>6342.1</v>
      </c>
      <c r="E51" s="3">
        <f>D51/D151*100</f>
        <v>1.3336470782192074</v>
      </c>
      <c r="F51" s="3">
        <f>D51/B51*100</f>
        <v>72.28370507983908</v>
      </c>
      <c r="G51" s="3">
        <f t="shared" si="4"/>
        <v>24.525981584534414</v>
      </c>
      <c r="H51" s="47">
        <f>B51-D51</f>
        <v>2431.7999999999993</v>
      </c>
      <c r="I51" s="47">
        <f t="shared" si="5"/>
        <v>19516.6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</f>
        <v>3805</v>
      </c>
      <c r="E52" s="1">
        <f>D52/D51*100</f>
        <v>59.99590041153561</v>
      </c>
      <c r="F52" s="1">
        <f t="shared" si="6"/>
        <v>80.79413950525533</v>
      </c>
      <c r="G52" s="1">
        <f t="shared" si="4"/>
        <v>23.502452161237322</v>
      </c>
      <c r="H52" s="44">
        <f t="shared" si="7"/>
        <v>904.5</v>
      </c>
      <c r="I52" s="44">
        <f t="shared" si="5"/>
        <v>12384.8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</f>
        <v>178</v>
      </c>
      <c r="E54" s="1">
        <f>D54/D51*100</f>
        <v>2.8066413333123097</v>
      </c>
      <c r="F54" s="1">
        <f t="shared" si="6"/>
        <v>63.91382405745063</v>
      </c>
      <c r="G54" s="1">
        <f t="shared" si="4"/>
        <v>21.969883979264377</v>
      </c>
      <c r="H54" s="44">
        <f t="shared" si="7"/>
        <v>100.5</v>
      </c>
      <c r="I54" s="44">
        <f t="shared" si="5"/>
        <v>632.2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</f>
        <v>386.00000000000006</v>
      </c>
      <c r="E55" s="1">
        <f>D55/D51*100</f>
        <v>6.086312104823325</v>
      </c>
      <c r="F55" s="1">
        <f t="shared" si="6"/>
        <v>62.52024619371559</v>
      </c>
      <c r="G55" s="1">
        <f t="shared" si="4"/>
        <v>36.814496900333815</v>
      </c>
      <c r="H55" s="44">
        <f t="shared" si="7"/>
        <v>231.39999999999992</v>
      </c>
      <c r="I55" s="44">
        <f t="shared" si="5"/>
        <v>662.5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1.8921177527948154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1853.1000000000004</v>
      </c>
      <c r="E57" s="1">
        <f>D57/D51*100</f>
        <v>29.21902839753394</v>
      </c>
      <c r="F57" s="1">
        <f t="shared" si="6"/>
        <v>61.86279419128695</v>
      </c>
      <c r="G57" s="1">
        <f t="shared" si="4"/>
        <v>25.46061580314084</v>
      </c>
      <c r="H57" s="44">
        <f>B57-D57</f>
        <v>1142.3999999999992</v>
      </c>
      <c r="I57" s="44">
        <f>C57-D57</f>
        <v>5425.200000000002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55.6+0.2+146.1+0.4+60.8+0.4+59.3+73.6+0.1+18.6+1.9+67.3+0.4+57.5+0.6+144.6-4.5+32.9+1.2+79.7+73.5+4</f>
        <v>874.2000000000002</v>
      </c>
      <c r="E59" s="3">
        <f>D59/D151*100</f>
        <v>0.18383095122739015</v>
      </c>
      <c r="F59" s="3">
        <f>D59/B59*100</f>
        <v>62.36267655871024</v>
      </c>
      <c r="G59" s="3">
        <f t="shared" si="4"/>
        <v>10.866916938070261</v>
      </c>
      <c r="H59" s="47">
        <f>B59-D59</f>
        <v>527.5999999999998</v>
      </c>
      <c r="I59" s="47">
        <f t="shared" si="5"/>
        <v>7170.400000000001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78.08281857698466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6</v>
      </c>
      <c r="C61" s="43">
        <f>337.1+6</f>
        <v>343.1</v>
      </c>
      <c r="D61" s="44"/>
      <c r="E61" s="1">
        <f>D61/D59*100</f>
        <v>0</v>
      </c>
      <c r="F61" s="103">
        <f>D61/B61*100</f>
        <v>0</v>
      </c>
      <c r="G61" s="1">
        <f t="shared" si="4"/>
        <v>0</v>
      </c>
      <c r="H61" s="44">
        <f t="shared" si="7"/>
        <v>6</v>
      </c>
      <c r="I61" s="44">
        <f t="shared" si="5"/>
        <v>343.1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0.4+18.6+55.1+0.5+32.9+0.7+67.5+3.7</f>
        <v>179.39999999999998</v>
      </c>
      <c r="E62" s="1">
        <f>D62/D59*100</f>
        <v>20.52161976664378</v>
      </c>
      <c r="F62" s="1">
        <f t="shared" si="6"/>
        <v>77.39430543572044</v>
      </c>
      <c r="G62" s="1">
        <f t="shared" si="4"/>
        <v>39.707835325365195</v>
      </c>
      <c r="H62" s="44">
        <f t="shared" si="7"/>
        <v>52.400000000000034</v>
      </c>
      <c r="I62" s="44">
        <f t="shared" si="5"/>
        <v>272.40000000000003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221.2</v>
      </c>
      <c r="C64" s="43">
        <f>C59-C60-C62-C63-C61</f>
        <v>642.3000000000001</v>
      </c>
      <c r="D64" s="43">
        <f>D59-D60-D62-D63-D61</f>
        <v>12.20000000000016</v>
      </c>
      <c r="E64" s="1">
        <f>D64/D59*100</f>
        <v>1.3955616563715576</v>
      </c>
      <c r="F64" s="1">
        <f t="shared" si="6"/>
        <v>5.515370705244195</v>
      </c>
      <c r="G64" s="1">
        <f t="shared" si="4"/>
        <v>1.8994239451969732</v>
      </c>
      <c r="H64" s="44">
        <f t="shared" si="7"/>
        <v>208.99999999999983</v>
      </c>
      <c r="I64" s="44">
        <f t="shared" si="5"/>
        <v>630.0999999999999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D69/D151*100</f>
        <v>0.047902871985357434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55151-400</f>
        <v>54751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</f>
        <v>25203</v>
      </c>
      <c r="E90" s="3">
        <f>D90/D151*100</f>
        <v>5.2998072109173116</v>
      </c>
      <c r="F90" s="3">
        <f aca="true" t="shared" si="10" ref="F90:F96">D90/B90*100</f>
        <v>46.03203594454896</v>
      </c>
      <c r="G90" s="3">
        <f t="shared" si="8"/>
        <v>15.95530514054191</v>
      </c>
      <c r="H90" s="47">
        <f aca="true" t="shared" si="11" ref="H90:H96">B90-D90</f>
        <v>29548</v>
      </c>
      <c r="I90" s="47">
        <f t="shared" si="9"/>
        <v>132757</v>
      </c>
    </row>
    <row r="91" spans="1:9" ht="18">
      <c r="A91" s="23" t="s">
        <v>3</v>
      </c>
      <c r="B91" s="42">
        <f>50590.6+67.7-1.2-6.4-400-10.6</f>
        <v>50240.1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1016.5+861.2+216.8+0.1+15.6+1633.8+1584.8+610.3+2+34.8+60.4+677.1+1434.4+388.2+14.5+46.2+0.1+225.9+1690.4+1880.4+5.7+23.4+14.2+309.4+627.8+1876.2+1.4+2.8+20.2+321.2+999.1+1596.9+1340.8+29.5+22.6+10.8+458.4+2420.6+2.5</f>
        <v>22477</v>
      </c>
      <c r="E91" s="1">
        <f>D91/D90*100</f>
        <v>89.1838273221442</v>
      </c>
      <c r="F91" s="1">
        <f t="shared" si="10"/>
        <v>44.739162541475835</v>
      </c>
      <c r="G91" s="1">
        <f t="shared" si="8"/>
        <v>15.161940069964693</v>
      </c>
      <c r="H91" s="44">
        <f t="shared" si="11"/>
        <v>27763.1</v>
      </c>
      <c r="I91" s="44">
        <f t="shared" si="9"/>
        <v>125769.20000000001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3.9876205213665044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2999.4000000000015</v>
      </c>
      <c r="C94" s="43">
        <f>C90-C91-C92-C93</f>
        <v>7093.199999999988</v>
      </c>
      <c r="D94" s="43">
        <f>D90-D91-D92-D93</f>
        <v>1721</v>
      </c>
      <c r="E94" s="1">
        <f>D94/D90*100</f>
        <v>6.828552156489306</v>
      </c>
      <c r="F94" s="1">
        <f t="shared" si="10"/>
        <v>57.37814229512567</v>
      </c>
      <c r="G94" s="1">
        <f>D94/C94*100</f>
        <v>24.26267411041565</v>
      </c>
      <c r="H94" s="44">
        <f t="shared" si="11"/>
        <v>1278.4000000000015</v>
      </c>
      <c r="I94" s="44">
        <f>C94-D94</f>
        <v>5372.199999999988</v>
      </c>
    </row>
    <row r="95" spans="1:9" ht="18.75">
      <c r="A95" s="108" t="s">
        <v>12</v>
      </c>
      <c r="B95" s="111">
        <f>23935.4</f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</f>
        <v>19882.2</v>
      </c>
      <c r="E95" s="107">
        <f>D95/D151*100</f>
        <v>4.180923974483203</v>
      </c>
      <c r="F95" s="110">
        <f t="shared" si="10"/>
        <v>83.06608621539644</v>
      </c>
      <c r="G95" s="106">
        <f>D95/C95*100</f>
        <v>33.20312956638639</v>
      </c>
      <c r="H95" s="112">
        <f t="shared" si="11"/>
        <v>4053.2000000000007</v>
      </c>
      <c r="I95" s="122">
        <f>C95-D95</f>
        <v>39998.3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69.1+1043.7+68.3+1051.8+1+68.3+66.1+938.4+3</f>
        <v>3309.7</v>
      </c>
      <c r="E96" s="117">
        <f>D96/D95*100</f>
        <v>16.646548168713725</v>
      </c>
      <c r="F96" s="118">
        <f t="shared" si="10"/>
        <v>91.94377309220214</v>
      </c>
      <c r="G96" s="119">
        <f>D96/C96*100</f>
        <v>31.440703727628527</v>
      </c>
      <c r="H96" s="123">
        <f t="shared" si="11"/>
        <v>290</v>
      </c>
      <c r="I96" s="124">
        <f>C96-D96</f>
        <v>7217.099999999999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f>4732.6-116+400</f>
        <v>5016.6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139.4+4+202+15.3+32.9+18.1+0.4+4+39.7+141.6+9.9+31.3+27.6+1.1+399+127.2+7.6+63.2+113+70.6+140+195.7+6.2+179.8+200.1+39.2+404.4+43.9+5.5+14.3+123.2+146.6+30.6+5+8.3+5+134.6</f>
        <v>3130.2999999999997</v>
      </c>
      <c r="E102" s="19">
        <f>D102/D151*100</f>
        <v>0.6582544344853573</v>
      </c>
      <c r="F102" s="19">
        <f>D102/B102*100</f>
        <v>62.39883586492843</v>
      </c>
      <c r="G102" s="19">
        <f aca="true" t="shared" si="12" ref="G102:G149">D102/C102*100</f>
        <v>24.652107828853584</v>
      </c>
      <c r="H102" s="79">
        <f aca="true" t="shared" si="13" ref="H102:H107">B102-D102</f>
        <v>1886.3000000000006</v>
      </c>
      <c r="I102" s="79">
        <f aca="true" t="shared" si="14" ref="I102:I149">C102-D102</f>
        <v>9567.600000000002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0.8721208829824618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3963.7-116+390.1</f>
        <v>4237.8</v>
      </c>
      <c r="C104" s="44">
        <f>10720.8-348+46.7</f>
        <v>10419.5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88.60492604542696</v>
      </c>
      <c r="F104" s="1">
        <f aca="true" t="shared" si="15" ref="F104:F149">D104/B104*100</f>
        <v>65.44905375430648</v>
      </c>
      <c r="G104" s="1">
        <f t="shared" si="12"/>
        <v>26.619319545083737</v>
      </c>
      <c r="H104" s="44">
        <f t="shared" si="13"/>
        <v>1464.2000000000003</v>
      </c>
      <c r="I104" s="44">
        <f t="shared" si="14"/>
        <v>7645.9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707.9000000000005</v>
      </c>
      <c r="C106" s="88">
        <f>C102-C103-C104</f>
        <v>2019.300000000001</v>
      </c>
      <c r="D106" s="88">
        <f>D102-D103-D104</f>
        <v>329.39999999999964</v>
      </c>
      <c r="E106" s="84">
        <f>D106/D102*100</f>
        <v>10.522953071590571</v>
      </c>
      <c r="F106" s="84">
        <f t="shared" si="15"/>
        <v>46.53199604463899</v>
      </c>
      <c r="G106" s="84">
        <f t="shared" si="12"/>
        <v>16.312583568563337</v>
      </c>
      <c r="H106" s="124">
        <f>B106-D106</f>
        <v>378.5000000000009</v>
      </c>
      <c r="I106" s="124">
        <f t="shared" si="14"/>
        <v>1689.9000000000015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121005.79999999999</v>
      </c>
      <c r="C107" s="81">
        <f>SUM(C108:C148)-C115-C119+C149-C140-C141-C109-C112-C122-C123-C138-C131-C129-C136</f>
        <v>552976.9999999999</v>
      </c>
      <c r="D107" s="81">
        <f>SUM(D108:D148)-D115-D119+D149-D140-D141-D109-D112-D122-D123-D138-D131-D129-D136</f>
        <v>107929.6</v>
      </c>
      <c r="E107" s="82">
        <f>D107/D151*100</f>
        <v>22.695951765719204</v>
      </c>
      <c r="F107" s="82">
        <f>D107/B107*100</f>
        <v>89.19374112645842</v>
      </c>
      <c r="G107" s="82">
        <f t="shared" si="12"/>
        <v>19.51791846677168</v>
      </c>
      <c r="H107" s="81">
        <f t="shared" si="13"/>
        <v>13076.199999999983</v>
      </c>
      <c r="I107" s="81">
        <f t="shared" si="14"/>
        <v>445047.3999999999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</f>
        <v>682.7</v>
      </c>
      <c r="E108" s="6">
        <f>D108/D107*100</f>
        <v>0.6325419532732448</v>
      </c>
      <c r="F108" s="6">
        <f t="shared" si="15"/>
        <v>37.16587729326583</v>
      </c>
      <c r="G108" s="6">
        <f t="shared" si="12"/>
        <v>16.66910831135853</v>
      </c>
      <c r="H108" s="61">
        <f aca="true" t="shared" si="16" ref="H108:H149">B108-D108</f>
        <v>1154.2</v>
      </c>
      <c r="I108" s="61">
        <f t="shared" si="14"/>
        <v>3412.8999999999996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65.21165958693423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0.09200441769449715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136.4+40+10+2+0.1+10.6+142+54.3+10.6+6.6+21.9+41.3+8.2+239.5+0.2+6.2+0.7+26.9</f>
        <v>757.5000000000001</v>
      </c>
      <c r="E114" s="6">
        <f>D114/D107*100</f>
        <v>0.7018463887571158</v>
      </c>
      <c r="F114" s="6">
        <f t="shared" si="15"/>
        <v>68.114378203399</v>
      </c>
      <c r="G114" s="6">
        <f t="shared" si="12"/>
        <v>25.982712492282367</v>
      </c>
      <c r="H114" s="61">
        <f t="shared" si="16"/>
        <v>354.5999999999998</v>
      </c>
      <c r="I114" s="61">
        <f t="shared" si="14"/>
        <v>2157.9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</f>
        <v>140.90000000000003</v>
      </c>
      <c r="E118" s="6">
        <f>D118/D107*100</f>
        <v>0.1305480609582543</v>
      </c>
      <c r="F118" s="6">
        <f t="shared" si="15"/>
        <v>77.93141592920355</v>
      </c>
      <c r="G118" s="6">
        <f t="shared" si="12"/>
        <v>33.32544938505204</v>
      </c>
      <c r="H118" s="61">
        <f t="shared" si="16"/>
        <v>39.89999999999998</v>
      </c>
      <c r="I118" s="61">
        <f t="shared" si="14"/>
        <v>281.9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83.10858765081616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3483.8+2635.6+1853.3+812.9+1333.3+1694.1+1722.4</f>
        <v>13535.4</v>
      </c>
      <c r="E124" s="17">
        <f>D124/D107*100</f>
        <v>12.54095262096774</v>
      </c>
      <c r="F124" s="6">
        <f t="shared" si="15"/>
        <v>92.12706148202095</v>
      </c>
      <c r="G124" s="6">
        <f t="shared" si="12"/>
        <v>31.102277166295178</v>
      </c>
      <c r="H124" s="61">
        <f t="shared" si="16"/>
        <v>1156.7000000000007</v>
      </c>
      <c r="I124" s="61">
        <f t="shared" si="14"/>
        <v>29983.6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0.009265298861480075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0.11516766484819731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3.8+10.3+1.3</f>
        <v>15.400000000000002</v>
      </c>
      <c r="E134" s="17">
        <f>D134/D107*100</f>
        <v>0.014268560246679317</v>
      </c>
      <c r="F134" s="6">
        <f t="shared" si="15"/>
        <v>42.659279778393355</v>
      </c>
      <c r="G134" s="6">
        <f t="shared" si="12"/>
        <v>14.246068455134136</v>
      </c>
      <c r="H134" s="61">
        <f t="shared" si="16"/>
        <v>20.7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32" customFormat="1" ht="18">
      <c r="A136" s="23" t="s">
        <v>90</v>
      </c>
      <c r="B136" s="74">
        <v>50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50</v>
      </c>
      <c r="I136" s="44">
        <f>C136-D136</f>
        <v>400</v>
      </c>
    </row>
    <row r="137" spans="1:9" s="2" customFormat="1" ht="37.5">
      <c r="A137" s="16" t="s">
        <v>86</v>
      </c>
      <c r="B137" s="73">
        <v>183.4</v>
      </c>
      <c r="C137" s="53">
        <v>381.2</v>
      </c>
      <c r="D137" s="76">
        <f>0.5+1.3+15.9+33.5+3+0.6+15.2+1.3+36.5+1.9+0.3+0.3+0.6</f>
        <v>110.89999999999999</v>
      </c>
      <c r="E137" s="17">
        <f>D137/D107*100</f>
        <v>0.10275216437381403</v>
      </c>
      <c r="F137" s="6">
        <f t="shared" si="15"/>
        <v>60.468920392584515</v>
      </c>
      <c r="G137" s="6">
        <f>D137/C137*100</f>
        <v>29.092339979013637</v>
      </c>
      <c r="H137" s="61">
        <f t="shared" si="16"/>
        <v>72.50000000000001</v>
      </c>
      <c r="I137" s="61">
        <f t="shared" si="14"/>
        <v>270.3</v>
      </c>
    </row>
    <row r="138" spans="1:9" s="32" customFormat="1" ht="18">
      <c r="A138" s="23" t="s">
        <v>26</v>
      </c>
      <c r="B138" s="74">
        <v>151.6</v>
      </c>
      <c r="C138" s="44">
        <v>306.1</v>
      </c>
      <c r="D138" s="75">
        <f>15.9+33.5+15.2+36.5+0.3</f>
        <v>101.39999999999999</v>
      </c>
      <c r="E138" s="1">
        <f>D138/D137*100</f>
        <v>91.43372407574391</v>
      </c>
      <c r="F138" s="1">
        <f t="shared" si="15"/>
        <v>66.88654353562005</v>
      </c>
      <c r="G138" s="1">
        <f>D138/C138*100</f>
        <v>33.1264292714799</v>
      </c>
      <c r="H138" s="44">
        <f t="shared" si="16"/>
        <v>50.2</v>
      </c>
      <c r="I138" s="44">
        <f t="shared" si="14"/>
        <v>204.70000000000005</v>
      </c>
    </row>
    <row r="139" spans="1:9" s="2" customFormat="1" ht="18.75">
      <c r="A139" s="16" t="s">
        <v>103</v>
      </c>
      <c r="B139" s="73">
        <v>475.8</v>
      </c>
      <c r="C139" s="53">
        <v>1397.4</v>
      </c>
      <c r="D139" s="76">
        <f>26+59.9+0.4-0.1+0.1+27.3+5.8+57.7+6.3+46.3+13.6+50.5+6-0.1+43.3+3.1+0.2</f>
        <v>346.30000000000007</v>
      </c>
      <c r="E139" s="17">
        <f>D139/D107*100</f>
        <v>0.3208572995730551</v>
      </c>
      <c r="F139" s="6">
        <f t="shared" si="15"/>
        <v>72.78268179907525</v>
      </c>
      <c r="G139" s="6">
        <f t="shared" si="12"/>
        <v>24.78173751252326</v>
      </c>
      <c r="H139" s="61">
        <f t="shared" si="16"/>
        <v>129.49999999999994</v>
      </c>
      <c r="I139" s="61">
        <f t="shared" si="14"/>
        <v>1051.1</v>
      </c>
    </row>
    <row r="140" spans="1:9" s="32" customFormat="1" ht="18">
      <c r="A140" s="33" t="s">
        <v>44</v>
      </c>
      <c r="B140" s="74">
        <v>347.9</v>
      </c>
      <c r="C140" s="44">
        <v>1063.5</v>
      </c>
      <c r="D140" s="75">
        <f>26+59.9+27.3+57.1-0.1+46.3+42.7-0.1+36.4</f>
        <v>295.49999999999994</v>
      </c>
      <c r="E140" s="1">
        <f>D140/D139*100</f>
        <v>85.33063817499274</v>
      </c>
      <c r="F140" s="1">
        <f aca="true" t="shared" si="17" ref="F140:F148">D140/B140*100</f>
        <v>84.93820063236561</v>
      </c>
      <c r="G140" s="1">
        <f t="shared" si="12"/>
        <v>27.785613540197456</v>
      </c>
      <c r="H140" s="44">
        <f t="shared" si="16"/>
        <v>52.400000000000034</v>
      </c>
      <c r="I140" s="44">
        <f t="shared" si="14"/>
        <v>768</v>
      </c>
    </row>
    <row r="141" spans="1:9" s="32" customFormat="1" ht="18">
      <c r="A141" s="23" t="s">
        <v>26</v>
      </c>
      <c r="B141" s="74">
        <v>23.7</v>
      </c>
      <c r="C141" s="44">
        <v>37.5</v>
      </c>
      <c r="D141" s="75">
        <f>0.4+5.6+0.6+6+0.1+3.7+0.1</f>
        <v>16.5</v>
      </c>
      <c r="E141" s="1">
        <f>D141/D139*100</f>
        <v>4.764654923476754</v>
      </c>
      <c r="F141" s="1">
        <f t="shared" si="17"/>
        <v>69.62025316455697</v>
      </c>
      <c r="G141" s="1">
        <f>D141/C141*100</f>
        <v>44</v>
      </c>
      <c r="H141" s="44">
        <f t="shared" si="16"/>
        <v>7.199999999999999</v>
      </c>
      <c r="I141" s="44">
        <f t="shared" si="14"/>
        <v>21</v>
      </c>
    </row>
    <row r="142" spans="1:9" s="2" customFormat="1" ht="56.25">
      <c r="A142" s="18" t="s">
        <v>107</v>
      </c>
      <c r="B142" s="73">
        <v>300</v>
      </c>
      <c r="C142" s="53">
        <f>200+300</f>
        <v>500</v>
      </c>
      <c r="D142" s="76"/>
      <c r="E142" s="17">
        <f>D142/D107*100</f>
        <v>0</v>
      </c>
      <c r="F142" s="99">
        <f t="shared" si="17"/>
        <v>0</v>
      </c>
      <c r="G142" s="6">
        <f t="shared" si="12"/>
        <v>0</v>
      </c>
      <c r="H142" s="61">
        <f t="shared" si="16"/>
        <v>300</v>
      </c>
      <c r="I142" s="61">
        <f t="shared" si="14"/>
        <v>500</v>
      </c>
    </row>
    <row r="143" spans="1:9" s="2" customFormat="1" ht="18.75" hidden="1">
      <c r="A143" s="18" t="s">
        <v>99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104</v>
      </c>
      <c r="B144" s="73">
        <f>22749.4-2821-205-300-2124.4</f>
        <v>17299</v>
      </c>
      <c r="C144" s="53">
        <f>67967+150-2500</f>
        <v>65617</v>
      </c>
      <c r="D144" s="76">
        <f>2189.1+2579.7+68.9+525.7+232.8+205.1+14+182+44.6+100.3+189.9+11.2+127+188.8+69.4+131.7+84.3+48.1+145.2+164.4+282.5+2057+0.1+4.7+884.5+257+126.5+89.5+69.2+64+1270.4+177.7+6.2</f>
        <v>12591.500000000002</v>
      </c>
      <c r="E144" s="17">
        <f>D144/D107*100</f>
        <v>11.666401061432637</v>
      </c>
      <c r="F144" s="99">
        <f t="shared" si="17"/>
        <v>72.78744436094573</v>
      </c>
      <c r="G144" s="6">
        <f t="shared" si="12"/>
        <v>19.189386896688358</v>
      </c>
      <c r="H144" s="61">
        <f t="shared" si="16"/>
        <v>4707.499999999998</v>
      </c>
      <c r="I144" s="61">
        <f t="shared" si="14"/>
        <v>53025.5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105</v>
      </c>
      <c r="B146" s="73">
        <v>64.1</v>
      </c>
      <c r="C146" s="53">
        <v>234</v>
      </c>
      <c r="D146" s="76">
        <f>19.2</f>
        <v>19.2</v>
      </c>
      <c r="E146" s="17">
        <f>D146/D107*100</f>
        <v>0.017789373814041744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3951.2</v>
      </c>
      <c r="C147" s="53">
        <v>10550.8</v>
      </c>
      <c r="D147" s="76">
        <f>1601.8+39.7+92.5+565.2+121.3+853.6</f>
        <v>3274.1</v>
      </c>
      <c r="E147" s="17">
        <f>D147/D107*100</f>
        <v>3.0335515002371913</v>
      </c>
      <c r="F147" s="99">
        <f t="shared" si="17"/>
        <v>82.86343389350071</v>
      </c>
      <c r="G147" s="6">
        <f t="shared" si="12"/>
        <v>31.031770102741024</v>
      </c>
      <c r="H147" s="61">
        <f t="shared" si="16"/>
        <v>677.0999999999999</v>
      </c>
      <c r="I147" s="61">
        <f t="shared" si="14"/>
        <v>7276.699999999999</v>
      </c>
      <c r="K147" s="38"/>
      <c r="L147" s="38"/>
    </row>
    <row r="148" spans="1:12" s="2" customFormat="1" ht="19.5" customHeight="1">
      <c r="A148" s="16" t="s">
        <v>51</v>
      </c>
      <c r="B148" s="73">
        <f>64186.8+2821+205+2124.4</f>
        <v>69337.2</v>
      </c>
      <c r="C148" s="53">
        <f>376354.8-1000+14285.9-198-200-300</f>
        <v>388942.7</v>
      </c>
      <c r="D148" s="76">
        <f>4905.7+9487.9+9000+1500+6413+155.4+2591.5+899.7+3383.3+1969.5+5413.3+1388+616.4+1163.1+2765.5+2546.4+2561.8+1792+0.1+736.5+23.5+4.6+1885.9+2153.2+3856.5</f>
        <v>67212.8</v>
      </c>
      <c r="E148" s="17">
        <f>D148/D107*100</f>
        <v>62.274667931688796</v>
      </c>
      <c r="F148" s="6">
        <f t="shared" si="17"/>
        <v>96.93613240800033</v>
      </c>
      <c r="G148" s="6">
        <f t="shared" si="12"/>
        <v>17.28090024571743</v>
      </c>
      <c r="H148" s="61">
        <f t="shared" si="16"/>
        <v>2124.399999999994</v>
      </c>
      <c r="I148" s="61">
        <f t="shared" si="14"/>
        <v>321729.9</v>
      </c>
      <c r="K148" s="91"/>
      <c r="L148" s="38"/>
    </row>
    <row r="149" spans="1:12" s="2" customFormat="1" ht="18.75">
      <c r="A149" s="16" t="s">
        <v>106</v>
      </c>
      <c r="B149" s="73">
        <v>9828.4</v>
      </c>
      <c r="C149" s="53">
        <v>29485.2</v>
      </c>
      <c r="D149" s="76">
        <f>819+819+819.1+819+819+819.1+819+819+819.1+819+819</f>
        <v>9009.3</v>
      </c>
      <c r="E149" s="17">
        <f>D149/D107*100</f>
        <v>8.347385703273243</v>
      </c>
      <c r="F149" s="6">
        <f t="shared" si="15"/>
        <v>91.66598836026209</v>
      </c>
      <c r="G149" s="6">
        <f t="shared" si="12"/>
        <v>30.555329453420697</v>
      </c>
      <c r="H149" s="61">
        <f t="shared" si="16"/>
        <v>819.1000000000004</v>
      </c>
      <c r="I149" s="61">
        <f t="shared" si="14"/>
        <v>20475.9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130303.9</v>
      </c>
      <c r="C150" s="77">
        <f>C43+C69+C72+C77+C79+C87+C102+C107+C100+C84+C98</f>
        <v>577639.6999999998</v>
      </c>
      <c r="D150" s="53">
        <f>D43+D69+D72+D77+D79+D87+D102+D107+D100+D84+D98</f>
        <v>111860.40000000001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603675.7000000001</v>
      </c>
      <c r="C151" s="47">
        <f>C6+C18+C33+C43+C51+C59+C69+C72+C77+C79+C87+C90+C95+C102+C107+C100+C84+C98+C45</f>
        <v>1879696.1999999997</v>
      </c>
      <c r="D151" s="47">
        <f>D6+D18+D33+D43+D51+D59+D69+D72+D77+D79+D87+D90+D95+D102+D107+D100+D84+D98+D45</f>
        <v>475545.6000000001</v>
      </c>
      <c r="E151" s="31">
        <v>100</v>
      </c>
      <c r="F151" s="3">
        <f>D151/B151*100</f>
        <v>78.7750111525112</v>
      </c>
      <c r="G151" s="3">
        <f aca="true" t="shared" si="18" ref="G151:G157">D151/C151*100</f>
        <v>25.29906694496697</v>
      </c>
      <c r="H151" s="47">
        <f aca="true" t="shared" si="19" ref="H151:H157">B151-D151</f>
        <v>128130.09999999998</v>
      </c>
      <c r="I151" s="47">
        <f aca="true" t="shared" si="20" ref="I151:I157">C151-D151</f>
        <v>1404150.5999999996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229372.1</v>
      </c>
      <c r="C152" s="60">
        <f>C8+C20+C34+C52+C60+C91+C115+C119+C46+C140+C131+C103</f>
        <v>722894.7</v>
      </c>
      <c r="D152" s="60">
        <f>D8+D20+D34+D52+D60+D91+D115+D119+D46+D140+D131+D103</f>
        <v>173105.5</v>
      </c>
      <c r="E152" s="6">
        <f>D152/D151*100</f>
        <v>36.40145130141042</v>
      </c>
      <c r="F152" s="6">
        <f aca="true" t="shared" si="21" ref="F152:F157">D152/B152*100</f>
        <v>75.46929203682575</v>
      </c>
      <c r="G152" s="6">
        <f t="shared" si="18"/>
        <v>23.946157026742622</v>
      </c>
      <c r="H152" s="61">
        <f t="shared" si="19"/>
        <v>56266.600000000006</v>
      </c>
      <c r="I152" s="72">
        <f t="shared" si="20"/>
        <v>549789.2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53897.600000000006</v>
      </c>
      <c r="C153" s="61">
        <f>C11+C23+C36+C55+C62+C92+C49+C141+C109+C112+C96+C138</f>
        <v>102336.00000000003</v>
      </c>
      <c r="D153" s="61">
        <f>D11+D23+D36+D55+D62+D92+D49+D141+D109+D112+D96+D138</f>
        <v>44208.50000000001</v>
      </c>
      <c r="E153" s="6">
        <f>D153/D151*100</f>
        <v>9.29637452223299</v>
      </c>
      <c r="F153" s="6">
        <f t="shared" si="21"/>
        <v>82.02313275544736</v>
      </c>
      <c r="G153" s="6">
        <f t="shared" si="18"/>
        <v>43.1993628830519</v>
      </c>
      <c r="H153" s="61">
        <f t="shared" si="19"/>
        <v>9689.099999999999</v>
      </c>
      <c r="I153" s="72">
        <f t="shared" si="20"/>
        <v>58127.50000000002</v>
      </c>
      <c r="K153" s="39"/>
      <c r="L153" s="90"/>
    </row>
    <row r="154" spans="1:12" ht="18.75">
      <c r="A154" s="18" t="s">
        <v>1</v>
      </c>
      <c r="B154" s="60">
        <f>B22+B10+B54+B48+B61+B35+B123</f>
        <v>11729.5</v>
      </c>
      <c r="C154" s="60">
        <f>C22+C10+C54+C48+C61+C35+C123</f>
        <v>28689.1</v>
      </c>
      <c r="D154" s="60">
        <f>D22+D10+D54+D48+D61+D35+D123</f>
        <v>9851.7</v>
      </c>
      <c r="E154" s="6">
        <f>D154/D151*100</f>
        <v>2.071662528262274</v>
      </c>
      <c r="F154" s="6">
        <f t="shared" si="21"/>
        <v>83.99079244639584</v>
      </c>
      <c r="G154" s="6">
        <f t="shared" si="18"/>
        <v>34.33952267585948</v>
      </c>
      <c r="H154" s="61">
        <f t="shared" si="19"/>
        <v>1877.7999999999993</v>
      </c>
      <c r="I154" s="72">
        <f t="shared" si="20"/>
        <v>18837.399999999998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9351.8</v>
      </c>
      <c r="C155" s="60">
        <f>C12+C24+C104+C63+C38+C93+C129+C56+C136</f>
        <v>29631.3</v>
      </c>
      <c r="D155" s="60">
        <f>D12+D24+D104+D63+D38+D93+D129+D56</f>
        <v>7203.599999999999</v>
      </c>
      <c r="E155" s="6">
        <f>D155/D151*100</f>
        <v>1.5148074127906972</v>
      </c>
      <c r="F155" s="6">
        <f t="shared" si="21"/>
        <v>77.02902115100837</v>
      </c>
      <c r="G155" s="6">
        <f t="shared" si="18"/>
        <v>24.310779479806826</v>
      </c>
      <c r="H155" s="61">
        <f>B155-D155</f>
        <v>2148.2</v>
      </c>
      <c r="I155" s="72">
        <f t="shared" si="20"/>
        <v>22427.7</v>
      </c>
      <c r="K155" s="39"/>
      <c r="L155" s="90"/>
    </row>
    <row r="156" spans="1:12" ht="18.75">
      <c r="A156" s="18" t="s">
        <v>2</v>
      </c>
      <c r="B156" s="60">
        <f>B9+B21+B47+B53+B122</f>
        <v>38.699999999999996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0.004373923341946597</v>
      </c>
      <c r="F156" s="6">
        <f t="shared" si="21"/>
        <v>53.746770025839794</v>
      </c>
      <c r="G156" s="6">
        <f t="shared" si="18"/>
        <v>11.128945960406634</v>
      </c>
      <c r="H156" s="61">
        <f t="shared" si="19"/>
        <v>17.899999999999995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299286.0000000001</v>
      </c>
      <c r="C157" s="78">
        <f>C151-C152-C153-C154-C155-C156</f>
        <v>995958.1999999997</v>
      </c>
      <c r="D157" s="78">
        <f>D151-D152-D153-D154-D155-D156</f>
        <v>241155.5000000001</v>
      </c>
      <c r="E157" s="36">
        <f>D157/D151*100</f>
        <v>50.711330311961675</v>
      </c>
      <c r="F157" s="36">
        <f t="shared" si="21"/>
        <v>80.57693978335104</v>
      </c>
      <c r="G157" s="36">
        <f t="shared" si="18"/>
        <v>24.213415783915444</v>
      </c>
      <c r="H157" s="127">
        <f t="shared" si="19"/>
        <v>58130.50000000003</v>
      </c>
      <c r="I157" s="127">
        <f t="shared" si="20"/>
        <v>754802.6999999996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475545.6000000001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475545.6000000001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2017-04-25T05:12:33Z</dcterms:modified>
  <cp:category/>
  <cp:version/>
  <cp:contentType/>
  <cp:contentStatus/>
</cp:coreProperties>
</file>